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org\ZBenI\Digitale Contractering &amp; Contractadministratie\Digitaal Specialisten\HIZ\DC2022\HA22HUIS\REKENTOOLS\REKENTOOLS WEBSITE\"/>
    </mc:Choice>
  </mc:AlternateContent>
  <xr:revisionPtr revIDLastSave="0" documentId="8_{0932AFF8-2FC0-48F3-8C9B-ED44C416097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OH-S" sheetId="1" r:id="rId1"/>
    <sheet name="Toelichting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1" i="1"/>
  <c r="C23" i="1"/>
  <c r="C10" i="1" l="1"/>
  <c r="P27" i="1"/>
  <c r="C69" i="1" l="1"/>
  <c r="C16" i="1"/>
  <c r="C51" i="1" l="1"/>
  <c r="C58" i="1" l="1"/>
  <c r="C59" i="1"/>
  <c r="C57" i="1"/>
  <c r="C40" i="1"/>
  <c r="C70" i="1" l="1"/>
  <c r="C45" i="1" l="1"/>
  <c r="C56" i="1" s="1"/>
  <c r="C46" i="1" l="1"/>
  <c r="C24" i="1" l="1"/>
  <c r="C60" i="1" l="1"/>
  <c r="C61" i="1" s="1"/>
  <c r="C62" i="1" s="1"/>
  <c r="C71" i="1" s="1"/>
  <c r="C74" i="1" s="1"/>
  <c r="C32" i="1"/>
  <c r="C52" i="1"/>
  <c r="C75" i="1" l="1"/>
  <c r="C76" i="1" s="1"/>
</calcChain>
</file>

<file path=xl/sharedStrings.xml><?xml version="1.0" encoding="utf-8"?>
<sst xmlns="http://schemas.openxmlformats.org/spreadsheetml/2006/main" count="88" uniqueCount="84">
  <si>
    <r>
      <t>Rekentool POH-S 2022-2023</t>
    </r>
    <r>
      <rPr>
        <i/>
        <sz val="22"/>
        <color rgb="FF002060"/>
        <rFont val="Arial"/>
        <family val="2"/>
      </rPr>
      <t xml:space="preserve"> </t>
    </r>
  </si>
  <si>
    <t>April t/m december 2022</t>
  </si>
  <si>
    <t>Deze rekentool gebruikt u wanneer u kiest voor de POH-s bekostigingswijze uit 2021</t>
  </si>
  <si>
    <t xml:space="preserve">(Behorende bij de overeenkomst Huisartsenzorg 2022-2023) </t>
  </si>
  <si>
    <t xml:space="preserve">U kunt de POH-S uren ook inzetten voor andere minimaal HBO-geschoolde medewerkers, die voldoen aan de voorwaarden van de POH-s module. Zoals de physician assistent en verpleegkundig specialist. Op onze website staat bij 'veelgestelde vragen' een uitleg over het inzetten van andere professionals dan de POH-S. </t>
  </si>
  <si>
    <t>Basis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</si>
  <si>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U krijgt een standaard vergoeding per ingeschreven patiënt in uw praktijk voor meer zorg in de praktijk en de indirecte tijd die daarvoor nodig is.</t>
    </r>
  </si>
  <si>
    <t>Totaal aantal patiënten in de praktijk</t>
  </si>
  <si>
    <t>Basisvergoeding</t>
  </si>
  <si>
    <t>minuten POH-S</t>
  </si>
  <si>
    <t>minuten voor ketenzorg</t>
  </si>
  <si>
    <t>DM (ouder dan 17 jaar)</t>
  </si>
  <si>
    <t>Pre DM</t>
  </si>
  <si>
    <t>COPD</t>
  </si>
  <si>
    <r>
      <rPr>
        <b/>
        <sz val="9"/>
        <color rgb="FF002060"/>
        <rFont val="Arial"/>
        <family val="2"/>
      </rPr>
      <t xml:space="preserve">Toelichting: </t>
    </r>
    <r>
      <rPr>
        <sz val="9"/>
        <color rgb="FF002060"/>
        <rFont val="Arial"/>
        <family val="2"/>
      </rPr>
      <t>Geef hier het aantal pre-diabeten op die in aanmerking komen voor begeleiding door de POH-s (</t>
    </r>
    <r>
      <rPr>
        <u/>
        <sz val="9"/>
        <color rgb="FF002060"/>
        <rFont val="Arial"/>
        <family val="2"/>
      </rPr>
      <t>raadpleeg eerst de inclusie criteria in het zorginkoopbeleid</t>
    </r>
    <r>
      <rPr>
        <sz val="9"/>
        <color rgb="FF002060"/>
        <rFont val="Arial"/>
        <family val="2"/>
      </rPr>
      <t>). 
We vergoeden voor maximaal 10% van de bij u ingeschreven verzekerden.</t>
    </r>
  </si>
  <si>
    <t>Aantal Pre DM patiënten, uitgaande van de in- en exclusiecriteria uit het inkoopdocument huisartsenzorg 2021.</t>
  </si>
  <si>
    <t>CVRM</t>
  </si>
  <si>
    <t>Vergoeding Pre DM</t>
  </si>
  <si>
    <t>Astma (ouder dan 16 jaar)</t>
  </si>
  <si>
    <t>Uurtarief</t>
  </si>
  <si>
    <t>DM type 2 (ouder dan 17 jaar)</t>
  </si>
  <si>
    <t>Jaarbedrag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</si>
  <si>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Ketenzorg-DM: Geef hier het aantal DM-patiënten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Ketenzorg-DM: Geef hier het aantal DM-patiënten op dat is geïncludeerd in de keten.                                         </t>
    </r>
  </si>
  <si>
    <t>Aantal DM type 2 patiënten, uitgaande van de in- en exclusiecriteria uit het inkoopdocument huisartsenzorg 2021.</t>
  </si>
  <si>
    <r>
      <t>Vergoeding DM type 2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DM) heeft afgesproken met een integraal tarief,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vergoeding)</t>
    </r>
  </si>
  <si>
    <t>Aantal fte DM type 2</t>
  </si>
  <si>
    <r>
      <rPr>
        <b/>
        <sz val="9"/>
        <color rgb="FF002060"/>
        <rFont val="Arial"/>
        <family val="2"/>
      </rPr>
      <t>Toelichting</t>
    </r>
    <r>
      <rPr>
        <sz val="9"/>
        <color rgb="FF002060"/>
        <rFont val="Arial"/>
        <family val="2"/>
      </rPr>
      <t xml:space="preserve">: 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Ketenzorg-COPD: Geef hier het aantal COPD-patiënten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Ketenzorg-COPD: Geef hier het aantal COPD-patiënten op dat is geïncludeerd in de keten.  </t>
    </r>
  </si>
  <si>
    <t>Aantal COPD patiënten, uitgaande van de in- en exclusiecriteria uit het inkoopdocument huisartsenzorg 2021.</t>
  </si>
  <si>
    <r>
      <t>Vergoeding COPD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COPD) heeft afgesproken met een integraal tarief, dan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</t>
    </r>
    <r>
      <rPr>
        <sz val="9"/>
        <color rgb="FF002060"/>
        <rFont val="Arial"/>
        <family val="2"/>
      </rPr>
      <t>)</t>
    </r>
  </si>
  <si>
    <t>Aantal fte COPD</t>
  </si>
  <si>
    <r>
      <rPr>
        <b/>
        <sz val="9"/>
        <color rgb="FF002060"/>
        <rFont val="Arial"/>
        <family val="2"/>
      </rPr>
      <t xml:space="preserve">Toelichting: </t>
    </r>
    <r>
      <rPr>
        <sz val="9"/>
        <color rgb="FF002060"/>
        <rFont val="Arial"/>
        <family val="2"/>
      </rPr>
      <t xml:space="preserve">
Bij </t>
    </r>
    <r>
      <rPr>
        <u/>
        <sz val="9"/>
        <color rgb="FF002060"/>
        <rFont val="Arial"/>
        <family val="2"/>
      </rPr>
      <t>geen deelname</t>
    </r>
    <r>
      <rPr>
        <sz val="9"/>
        <color rgb="FF002060"/>
        <rFont val="Arial"/>
        <family val="2"/>
      </rPr>
      <t xml:space="preserve"> aan de Ketenzorg-CVRM: Geef hier het aantal CVRM-patiënten op die in aanmerking komen voor begeleiding door de POH-s (</t>
    </r>
    <r>
      <rPr>
        <u/>
        <sz val="9"/>
        <color rgb="FF002060"/>
        <rFont val="Arial"/>
        <family val="2"/>
      </rPr>
      <t>raadpleeg eerst de inclusie criteria</t>
    </r>
    <r>
      <rPr>
        <sz val="9"/>
        <color rgb="FF002060"/>
        <rFont val="Arial"/>
        <family val="2"/>
      </rPr>
      <t xml:space="preserve">).
Bij </t>
    </r>
    <r>
      <rPr>
        <u/>
        <sz val="9"/>
        <color rgb="FF002060"/>
        <rFont val="Arial"/>
        <family val="2"/>
      </rPr>
      <t>deelname</t>
    </r>
    <r>
      <rPr>
        <sz val="9"/>
        <color rgb="FF002060"/>
        <rFont val="Arial"/>
        <family val="2"/>
      </rPr>
      <t xml:space="preserve"> aan de Ketenzorg-CVRM: Geef hier het aantal CVRM-patiënten op dat is geïncludeerd in de keten.  </t>
    </r>
  </si>
  <si>
    <t>Aantal CVRM patiënten, uitgaande van de in- en exclusiecriteria uit het inkoopdocument huisartsenzorg 2021.</t>
  </si>
  <si>
    <r>
      <t>Vergoeding CVRM (</t>
    </r>
    <r>
      <rPr>
        <sz val="7"/>
        <color rgb="FF002060"/>
        <rFont val="Arial"/>
        <family val="2"/>
      </rPr>
      <t xml:space="preserve">Als u bent aangesloten bij een regio-organisatie die een overeenkomst chronische zorg (ketenzorg CVRM) heeft afgesproken met een integraal tarief, dan ontvangt u </t>
    </r>
    <r>
      <rPr>
        <u/>
        <sz val="7"/>
        <color rgb="FF002060"/>
        <rFont val="Arial"/>
        <family val="2"/>
      </rPr>
      <t>geen</t>
    </r>
    <r>
      <rPr>
        <sz val="7"/>
        <color rgb="FF002060"/>
        <rFont val="Arial"/>
        <family val="2"/>
      </rPr>
      <t xml:space="preserve"> aanvullende POH-S vergoeding</t>
    </r>
    <r>
      <rPr>
        <sz val="9"/>
        <color rgb="FF002060"/>
        <rFont val="Arial"/>
        <family val="2"/>
      </rPr>
      <t>)</t>
    </r>
  </si>
  <si>
    <t>Aantal fte CVRM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</si>
  <si>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Geef hier het aantal Astma-patienten op die in aanmerking komen voor begeleiding door de POH-s (</t>
    </r>
    <r>
      <rPr>
        <u/>
        <sz val="9"/>
        <color rgb="FF002060"/>
        <rFont val="Arial"/>
        <family val="2"/>
      </rPr>
      <t>raadpleeg eerst de inclusie criteria)</t>
    </r>
    <r>
      <rPr>
        <sz val="9"/>
        <color rgb="FF002060"/>
        <rFont val="Arial"/>
        <family val="2"/>
      </rPr>
      <t xml:space="preserve">.                          </t>
    </r>
  </si>
  <si>
    <t>Aantal astma patiënten, uitgaande van de in- en exclusiecriteria uit het inkoopdocument huisartsenzorg 2021.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</si>
  <si>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</si>
  <si>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</si>
  <si>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</si>
  <si>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</si>
  <si>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</si>
  <si>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</si>
  <si>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Berekening maximum aantal uren per week incl. ketenzorg</t>
  </si>
  <si>
    <t>Vergoeding POH-S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</si>
  <si>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Dit is de opbouw van de berekening. Allereerst berekenen we de maximale vergoeding POH-s waar u recht op heeft volgens deze rekentool. Vervolgens tellen we daarbij uw inkomsten voor de POH-s vanuit de ketenzorg bij op. Dit leidt tot het maximum in te zetten uren via de vergoeding POH-S en de ketenzorg. </t>
    </r>
  </si>
  <si>
    <t>Indicatie vergoeding vanuit keten DM</t>
  </si>
  <si>
    <t>Indicatie vergoeding vanuit keten COPD</t>
  </si>
  <si>
    <t>Indicatie vergoeding vanuit keten CVRM</t>
  </si>
  <si>
    <t>Maximale vergoeding POH-s incl. ketenzorg</t>
  </si>
  <si>
    <t>Werkelijke inzet POH-S</t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</si>
  <si>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</t>
    </r>
    <r>
      <rPr>
        <u/>
        <sz val="9"/>
        <color rgb="FF002060"/>
        <rFont val="Arial"/>
        <family val="2"/>
      </rPr>
      <t xml:space="preserve">Let op! </t>
    </r>
    <r>
      <rPr>
        <sz val="9"/>
        <color rgb="FF002060"/>
        <rFont val="Arial"/>
        <family val="2"/>
      </rPr>
      <t>Als u de POH-S inzet voor de prestatie 'Samenwerking rondom kwetsbare ouderen', 'Toekomstbestendige Huisartsenzorg' of een andere maatwerkafspraak, dan brengt u deze uren hier in mindering. Deze uren worden al via betreffende prestatie bekostigd. (Voorbeeld: U heeft voor 20 uur POH-s in dienst. Hiervan worden 3 uur gefinancierd vanuit de module kwetsbare ouderen. Het door u op te geven werkelijk aantal uren POH-s per week is daarmee 20 - 3 = 17 uur ).</t>
    </r>
  </si>
  <si>
    <t>Samenvatting</t>
  </si>
  <si>
    <t>Totale vergoeding via POH-S module</t>
  </si>
  <si>
    <t>Jaartarief per ingeschreven verzekerde per 1 april 2022</t>
  </si>
  <si>
    <t>Kwartaaltarief per ingeschreven verzekerde per 1 april 2022</t>
  </si>
  <si>
    <t>Februari 2022 - Zilveren Kruis - Aan deze rekentool kunnen geen rechten ontleend worden</t>
  </si>
  <si>
    <t>Toelichting rekentool POH-S 2022 (keuze voor bekostigingswijze 2021)</t>
  </si>
  <si>
    <t>(Behorende bij de overeenkomst Huisartsenzorg 2022-2023)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</si>
  <si>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</si>
  <si>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</si>
  <si>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</si>
  <si>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oranje gekleurde cellen in.</t>
  </si>
  <si>
    <t>2. Houdt bij het invullen van de rekentool rekening met de in- en exclusiecriteria uit "Bijlage Inkoopbeleid Huisartsenzorg 2021".</t>
  </si>
  <si>
    <t>3. Of u wel of geen afspraken heeft met een regio-organisatie is bepalend voor uw tarief.</t>
  </si>
  <si>
    <t>4. Als u niet weet wat de regio-organisatie waarbij u bent aangesloten heeft afgesproken met Zilveren Kruis, vraagt u dit na bij de regio-organisatie.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</si>
  <si>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</si>
  <si>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heeft afgesproken en u dus voor deze groep geen financiering via de vergoeding POH-S krijgt. </t>
  </si>
  <si>
    <t>Tijdsindeling binnen POH-S: In het rekenmodel zijn wij van de volgende tijdsinvesteringen per jaar per patiënt uitgegaan:</t>
  </si>
  <si>
    <t>Klik op deze tekst om naar de invulsheet te gaan</t>
  </si>
  <si>
    <t>Zet u minder uren POH-S in dan het hierboven genoemde maximum?</t>
  </si>
  <si>
    <t>Werkelijke aantal uren per week inzet voor keten en POH-S</t>
  </si>
  <si>
    <t xml:space="preserve">Aantal uren per week gefinancierd via keten </t>
  </si>
  <si>
    <t>Aantal uren per week gefinancierd via POH-S</t>
  </si>
  <si>
    <t xml:space="preserve">Totale maximale vergoeding POH-S </t>
  </si>
  <si>
    <r>
      <t xml:space="preserve">Maximum aantal </t>
    </r>
    <r>
      <rPr>
        <u/>
        <sz val="9"/>
        <color rgb="FF002060"/>
        <rFont val="Arial"/>
        <family val="2"/>
      </rPr>
      <t>FTE</t>
    </r>
    <r>
      <rPr>
        <sz val="9"/>
        <color rgb="FF002060"/>
        <rFont val="Arial"/>
        <family val="2"/>
      </rPr>
      <t xml:space="preserve"> POH-s incl. ketenzorg</t>
    </r>
  </si>
  <si>
    <r>
      <t xml:space="preserve">Maximum aantal </t>
    </r>
    <r>
      <rPr>
        <b/>
        <u/>
        <sz val="9"/>
        <color rgb="FF002060"/>
        <rFont val="Arial"/>
        <family val="2"/>
      </rPr>
      <t>uren</t>
    </r>
    <r>
      <rPr>
        <b/>
        <sz val="9"/>
        <color rgb="FF002060"/>
        <rFont val="Arial"/>
        <family val="2"/>
      </rPr>
      <t xml:space="preserve"> per week POH-s incl. ketenzorg</t>
    </r>
  </si>
  <si>
    <t>Zo ja, wat is het werkelijk aantal uren POH-S per week, incl. de ketenzorg?</t>
  </si>
  <si>
    <t>2021 tarief</t>
  </si>
  <si>
    <t>2021 + 2,47%</t>
  </si>
  <si>
    <t>2021 + 3,05%</t>
  </si>
  <si>
    <r>
      <t xml:space="preserve">Bent u aangesloten bij een regio-organisatie die een overeenkomst chronische zorg (ketenzorg DM) heeft afgesproken met integraal tarief? 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</si>
  <si>
    <r>
      <rPr>
        <b/>
        <sz val="9"/>
        <color rgb="FF002060"/>
        <rFont val="Arial"/>
        <family val="2"/>
      </rPr>
      <t>Toelichting:</t>
    </r>
    <r>
      <rPr>
        <sz val="9"/>
        <color rgb="FF002060"/>
        <rFont val="Arial"/>
        <family val="2"/>
      </rPr>
      <t xml:space="preserve"> Het uitgangspunt is dat 20% van de patiënten ouder dan 75 kwetsbaar is. 
</t>
    </r>
    <r>
      <rPr>
        <i/>
        <sz val="9"/>
        <color rgb="FF002060"/>
        <rFont val="Arial"/>
        <family val="2"/>
      </rPr>
      <t>Let op, in het Inkoopbeleid 2022-2023 gaan we uit van 28%, aangezien voor deze rekentool het beleid 2020-2021 geldt, rekenen we hier met 20%.</t>
    </r>
  </si>
  <si>
    <r>
      <t xml:space="preserve">Bent u aangesloten bij een regio-organisatie die een overeenkomst chronische zorg (ketenzorg COPD) heeft afgesproken met integraal tarief?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</si>
  <si>
    <r>
      <t xml:space="preserve">Bent u aangesloten bij een regio-organisatie die een overeenkomst chronische zorg (ketenzorg CVRM) heeft afgesproken met integraal tarief?
</t>
    </r>
    <r>
      <rPr>
        <i/>
        <sz val="9"/>
        <color rgb="FF002060"/>
        <rFont val="Arial"/>
        <family val="2"/>
      </rPr>
      <t>Let op, hier is de optie ‘Bent u aangesloten bij een GEZ die géén overeenkomst chronische zorg heeft afgesloten’ weggehaald, aangezien we geen GEZ meer contracteren vanaf 2022. Voor vragen hierover kunt u contact met ons opnemen.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</si>
</sst>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  <numFmt numFmtId="167" formatCode="_ [$€-2]\ * #,##0_ ;_ [$€-2]\ * \-#,##0_ ;_ [$€-2]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6"/>
      <color theme="0"/>
      <name val="Arial"/>
      <family val="2"/>
    </font>
    <font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7"/>
      <color rgb="FF002060"/>
      <name val="Arial"/>
      <family val="2"/>
    </font>
    <font>
      <u/>
      <sz val="7"/>
      <color rgb="FF002060"/>
      <name val="Arial"/>
      <family val="2"/>
    </font>
    <font>
      <sz val="11"/>
      <color rgb="FF002060"/>
      <name val="Calibri"/>
      <family val="2"/>
    </font>
    <font>
      <sz val="8"/>
      <color rgb="FF002060"/>
      <name val="Arial"/>
      <family val="2"/>
    </font>
    <font>
      <b/>
      <sz val="22"/>
      <color rgb="FF002060"/>
      <name val="Arial"/>
      <family val="2"/>
    </font>
    <font>
      <i/>
      <sz val="22"/>
      <color rgb="FF002060"/>
      <name val="Arial"/>
      <family val="2"/>
    </font>
    <font>
      <b/>
      <u/>
      <sz val="9"/>
      <color rgb="FF002060"/>
      <name val="Arial"/>
      <family val="2"/>
    </font>
    <font>
      <sz val="8"/>
      <color theme="0" tint="-0.499984740745262"/>
      <name val="Arial"/>
      <family val="2"/>
    </font>
    <font>
      <i/>
      <sz val="9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5" fillId="2" borderId="0" xfId="0" applyFont="1" applyFill="1"/>
    <xf numFmtId="0" fontId="0" fillId="2" borderId="0" xfId="0" applyFill="1"/>
    <xf numFmtId="164" fontId="8" fillId="2" borderId="0" xfId="0" applyNumberFormat="1" applyFont="1" applyFill="1" applyAlignment="1">
      <alignment horizontal="right"/>
    </xf>
    <xf numFmtId="0" fontId="10" fillId="2" borderId="0" xfId="0" applyFont="1" applyFill="1"/>
    <xf numFmtId="0" fontId="11" fillId="0" borderId="0" xfId="0" applyFont="1" applyAlignment="1">
      <alignment horizontal="left" vertical="center"/>
    </xf>
    <xf numFmtId="0" fontId="12" fillId="2" borderId="0" xfId="0" applyFont="1" applyFill="1"/>
    <xf numFmtId="0" fontId="9" fillId="2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9" fillId="2" borderId="0" xfId="0" applyFont="1" applyFill="1"/>
    <xf numFmtId="0" fontId="20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19" fillId="0" borderId="0" xfId="0" applyFont="1"/>
    <xf numFmtId="164" fontId="21" fillId="2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164" fontId="18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/>
    <xf numFmtId="0" fontId="22" fillId="2" borderId="0" xfId="0" applyFont="1" applyFill="1"/>
    <xf numFmtId="0" fontId="18" fillId="2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164" fontId="18" fillId="5" borderId="4" xfId="0" applyNumberFormat="1" applyFont="1" applyFill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0" fontId="18" fillId="4" borderId="9" xfId="0" applyFont="1" applyFill="1" applyBorder="1" applyAlignment="1" applyProtection="1">
      <alignment horizontal="right" vertical="center"/>
      <protection locked="0"/>
    </xf>
    <xf numFmtId="0" fontId="17" fillId="0" borderId="7" xfId="0" applyFont="1" applyBorder="1" applyAlignment="1">
      <alignment vertical="center"/>
    </xf>
    <xf numFmtId="165" fontId="18" fillId="0" borderId="8" xfId="0" applyNumberFormat="1" applyFont="1" applyBorder="1" applyAlignment="1">
      <alignment horizontal="right" vertical="center"/>
    </xf>
    <xf numFmtId="0" fontId="22" fillId="2" borderId="1" xfId="0" applyFont="1" applyFill="1" applyBorder="1"/>
    <xf numFmtId="0" fontId="17" fillId="0" borderId="12" xfId="0" applyFont="1" applyBorder="1" applyAlignment="1">
      <alignment vertical="center"/>
    </xf>
    <xf numFmtId="44" fontId="19" fillId="3" borderId="0" xfId="1" applyFont="1" applyFill="1" applyProtection="1"/>
    <xf numFmtId="44" fontId="19" fillId="3" borderId="0" xfId="1" applyFont="1" applyFill="1"/>
    <xf numFmtId="0" fontId="23" fillId="2" borderId="0" xfId="0" applyFont="1" applyFill="1"/>
    <xf numFmtId="166" fontId="19" fillId="3" borderId="0" xfId="1" applyNumberFormat="1" applyFont="1" applyFill="1" applyProtection="1"/>
    <xf numFmtId="166" fontId="19" fillId="3" borderId="0" xfId="1" applyNumberFormat="1" applyFont="1" applyFill="1"/>
    <xf numFmtId="166" fontId="19" fillId="2" borderId="0" xfId="0" applyNumberFormat="1" applyFont="1" applyFill="1"/>
    <xf numFmtId="44" fontId="19" fillId="2" borderId="0" xfId="0" applyNumberFormat="1" applyFont="1" applyFill="1"/>
    <xf numFmtId="0" fontId="17" fillId="0" borderId="5" xfId="0" applyFont="1" applyBorder="1" applyAlignment="1">
      <alignment vertical="center" wrapText="1"/>
    </xf>
    <xf numFmtId="0" fontId="18" fillId="4" borderId="15" xfId="0" applyFont="1" applyFill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vertical="center"/>
    </xf>
    <xf numFmtId="0" fontId="18" fillId="4" borderId="2" xfId="0" applyFont="1" applyFill="1" applyBorder="1" applyAlignment="1" applyProtection="1">
      <alignment horizontal="right" vertical="center"/>
      <protection locked="0"/>
    </xf>
    <xf numFmtId="4" fontId="18" fillId="0" borderId="8" xfId="0" applyNumberFormat="1" applyFont="1" applyBorder="1" applyAlignment="1">
      <alignment horizontal="right" vertical="center"/>
    </xf>
    <xf numFmtId="0" fontId="18" fillId="5" borderId="10" xfId="0" applyFont="1" applyFill="1" applyBorder="1" applyAlignment="1">
      <alignment vertical="center"/>
    </xf>
    <xf numFmtId="164" fontId="18" fillId="5" borderId="11" xfId="0" applyNumberFormat="1" applyFont="1" applyFill="1" applyBorder="1" applyAlignment="1">
      <alignment horizontal="right" vertical="center"/>
    </xf>
    <xf numFmtId="165" fontId="18" fillId="0" borderId="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4" fontId="18" fillId="2" borderId="0" xfId="0" applyNumberFormat="1" applyFont="1" applyFill="1"/>
    <xf numFmtId="165" fontId="18" fillId="0" borderId="6" xfId="0" applyNumberFormat="1" applyFont="1" applyBorder="1"/>
    <xf numFmtId="0" fontId="18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vertical="center"/>
    </xf>
    <xf numFmtId="4" fontId="18" fillId="0" borderId="8" xfId="0" applyNumberFormat="1" applyFont="1" applyBorder="1"/>
    <xf numFmtId="165" fontId="18" fillId="2" borderId="0" xfId="0" applyNumberFormat="1" applyFont="1" applyFill="1" applyAlignment="1">
      <alignment horizontal="right" vertical="center"/>
    </xf>
    <xf numFmtId="164" fontId="18" fillId="5" borderId="11" xfId="0" applyNumberFormat="1" applyFont="1" applyFill="1" applyBorder="1" applyAlignment="1">
      <alignment horizontal="right" vertical="center" wrapText="1"/>
    </xf>
    <xf numFmtId="4" fontId="18" fillId="2" borderId="0" xfId="0" applyNumberFormat="1" applyFont="1" applyFill="1" applyAlignment="1">
      <alignment horizontal="right" vertical="center"/>
    </xf>
    <xf numFmtId="2" fontId="18" fillId="2" borderId="0" xfId="0" applyNumberFormat="1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7" fillId="2" borderId="5" xfId="0" applyFont="1" applyFill="1" applyBorder="1" applyAlignment="1">
      <alignment vertical="center"/>
    </xf>
    <xf numFmtId="165" fontId="18" fillId="2" borderId="6" xfId="0" applyNumberFormat="1" applyFont="1" applyFill="1" applyBorder="1" applyAlignment="1">
      <alignment vertical="center"/>
    </xf>
    <xf numFmtId="165" fontId="18" fillId="2" borderId="6" xfId="0" applyNumberFormat="1" applyFont="1" applyFill="1" applyBorder="1" applyAlignment="1">
      <alignment horizontal="right" vertical="center"/>
    </xf>
    <xf numFmtId="165" fontId="18" fillId="2" borderId="8" xfId="0" applyNumberFormat="1" applyFont="1" applyFill="1" applyBorder="1" applyAlignment="1">
      <alignment horizontal="right" vertical="center"/>
    </xf>
    <xf numFmtId="164" fontId="18" fillId="2" borderId="6" xfId="0" applyNumberFormat="1" applyFont="1" applyFill="1" applyBorder="1" applyAlignment="1">
      <alignment horizontal="right" vertical="center"/>
    </xf>
    <xf numFmtId="4" fontId="18" fillId="2" borderId="6" xfId="0" applyNumberFormat="1" applyFont="1" applyFill="1" applyBorder="1" applyAlignment="1">
      <alignment horizontal="right" vertical="center"/>
    </xf>
    <xf numFmtId="0" fontId="18" fillId="2" borderId="7" xfId="0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horizontal="right"/>
    </xf>
    <xf numFmtId="4" fontId="18" fillId="4" borderId="2" xfId="0" applyNumberFormat="1" applyFont="1" applyFill="1" applyBorder="1" applyAlignment="1" applyProtection="1">
      <alignment horizontal="right" vertical="center"/>
      <protection locked="0"/>
    </xf>
    <xf numFmtId="0" fontId="17" fillId="2" borderId="7" xfId="0" applyFont="1" applyFill="1" applyBorder="1" applyAlignment="1">
      <alignment vertical="center"/>
    </xf>
    <xf numFmtId="2" fontId="26" fillId="0" borderId="0" xfId="0" applyNumberFormat="1" applyFont="1" applyAlignment="1">
      <alignment vertical="center"/>
    </xf>
    <xf numFmtId="164" fontId="19" fillId="5" borderId="11" xfId="0" applyNumberFormat="1" applyFont="1" applyFill="1" applyBorder="1" applyAlignment="1">
      <alignment horizontal="right"/>
    </xf>
    <xf numFmtId="164" fontId="18" fillId="2" borderId="8" xfId="0" applyNumberFormat="1" applyFont="1" applyFill="1" applyBorder="1" applyAlignment="1">
      <alignment horizontal="right" vertical="center"/>
    </xf>
    <xf numFmtId="164" fontId="19" fillId="2" borderId="0" xfId="0" applyNumberFormat="1" applyFont="1" applyFill="1" applyAlignment="1">
      <alignment horizontal="right"/>
    </xf>
    <xf numFmtId="0" fontId="27" fillId="2" borderId="0" xfId="0" applyFont="1" applyFill="1"/>
    <xf numFmtId="0" fontId="15" fillId="6" borderId="0" xfId="0" applyFont="1" applyFill="1" applyAlignment="1">
      <alignment vertical="center"/>
    </xf>
    <xf numFmtId="164" fontId="21" fillId="6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5" fillId="0" borderId="0" xfId="0" applyFont="1"/>
    <xf numFmtId="167" fontId="18" fillId="0" borderId="4" xfId="1" applyNumberFormat="1" applyFont="1" applyBorder="1" applyAlignment="1" applyProtection="1">
      <alignment horizontal="right" vertical="center"/>
    </xf>
    <xf numFmtId="0" fontId="17" fillId="2" borderId="5" xfId="0" applyFont="1" applyFill="1" applyBorder="1" applyAlignment="1" applyProtection="1">
      <alignment vertical="center"/>
    </xf>
    <xf numFmtId="0" fontId="31" fillId="0" borderId="0" xfId="0" applyFont="1"/>
    <xf numFmtId="0" fontId="17" fillId="0" borderId="10" xfId="0" applyFont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164" fontId="18" fillId="0" borderId="4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0" borderId="11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4" fillId="2" borderId="0" xfId="3" applyFont="1" applyFill="1" applyAlignment="1">
      <alignment horizontal="left" vertical="center"/>
    </xf>
  </cellXfs>
  <cellStyles count="5">
    <cellStyle name="Hyperlink" xfId="3" builtinId="8"/>
    <cellStyle name="Standaard" xfId="0" builtinId="0"/>
    <cellStyle name="Standaard 2" xfId="2" xr:uid="{00000000-0005-0000-0000-000002000000}"/>
    <cellStyle name="Valuta" xfId="1" builtinId="4"/>
    <cellStyle name="Valuta 2" xfId="4" xr:uid="{2DA16678-2BB1-461C-A207-E8553C5C6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496614</xdr:colOff>
      <xdr:row>1</xdr:row>
      <xdr:rowOff>126822</xdr:rowOff>
    </xdr:from>
    <xdr:to>
      <xdr:col>3</xdr:col>
      <xdr:colOff>2281631</xdr:colOff>
      <xdr:row>3</xdr:row>
      <xdr:rowOff>79966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648" y="375114"/>
          <a:ext cx="1785017" cy="571648"/>
        </a:xfrm>
        <a:prstGeom prst="rect">
          <a:avLst/>
        </a:prstGeom>
      </xdr:spPr>
    </xdr:pic>
    <xdr:clientData/>
  </xdr:twoCellAnchor>
  <xdr:twoCellAnchor editAs="oneCell">
    <xdr:from>
      <xdr:col>3</xdr:col>
      <xdr:colOff>218622</xdr:colOff>
      <xdr:row>75</xdr:row>
      <xdr:rowOff>39688</xdr:rowOff>
    </xdr:from>
    <xdr:to>
      <xdr:col>4</xdr:col>
      <xdr:colOff>911388</xdr:colOff>
      <xdr:row>75</xdr:row>
      <xdr:rowOff>206963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1560" y="19200813"/>
          <a:ext cx="3066078" cy="16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110080</xdr:rowOff>
    </xdr:from>
    <xdr:to>
      <xdr:col>19</xdr:col>
      <xdr:colOff>0</xdr:colOff>
      <xdr:row>34</xdr:row>
      <xdr:rowOff>19050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9250" y="4548730"/>
          <a:ext cx="11639550" cy="21187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met een uurtarief POH-S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 € 61,03. In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S80"/>
  <sheetViews>
    <sheetView showGridLines="0" tabSelected="1" topLeftCell="A2" zoomScaleNormal="100" workbookViewId="0">
      <selection activeCell="C9" sqref="C9"/>
    </sheetView>
  </sheetViews>
  <sheetFormatPr defaultColWidth="8.7265625" defaultRowHeight="0" customHeight="1" zeroHeight="1" x14ac:dyDescent="0.25"/>
  <cols>
    <col min="1" max="1" width="7.26953125" style="17" customWidth="1"/>
    <col min="2" max="2" width="135.453125" style="17" customWidth="1"/>
    <col min="3" max="3" width="19.26953125" style="79" customWidth="1"/>
    <col min="4" max="4" width="35.54296875" style="17" customWidth="1"/>
    <col min="5" max="5" width="24.7265625" style="17" customWidth="1"/>
    <col min="6" max="6" width="19.26953125" style="17" customWidth="1"/>
    <col min="7" max="14" width="8.7265625" style="17" customWidth="1"/>
    <col min="15" max="15" width="22.81640625" style="17" bestFit="1" customWidth="1"/>
    <col min="16" max="16" width="25.7265625" style="17" customWidth="1"/>
    <col min="17" max="17" width="23.54296875" style="17" customWidth="1"/>
    <col min="18" max="18" width="11.54296875" style="17" customWidth="1"/>
    <col min="19" max="16384" width="8.7265625" style="17"/>
  </cols>
  <sheetData>
    <row r="1" spans="1:19" s="21" customFormat="1" ht="20.149999999999999" customHeight="1" x14ac:dyDescent="0.25">
      <c r="A1" s="17"/>
      <c r="B1" s="88" t="s">
        <v>55</v>
      </c>
      <c r="C1" s="19"/>
      <c r="D1" s="18"/>
      <c r="E1" s="20"/>
      <c r="F1" s="20"/>
      <c r="G1" s="20"/>
      <c r="H1" s="20"/>
      <c r="I1" s="20"/>
      <c r="J1" s="17"/>
      <c r="K1" s="17"/>
      <c r="L1" s="17"/>
      <c r="M1" s="17"/>
      <c r="N1" s="17"/>
    </row>
    <row r="2" spans="1:19" s="21" customFormat="1" ht="28.9" customHeight="1" x14ac:dyDescent="0.25">
      <c r="A2" s="17"/>
      <c r="B2" s="83" t="s">
        <v>0</v>
      </c>
      <c r="C2" s="22"/>
      <c r="D2" s="20"/>
      <c r="E2" s="20"/>
      <c r="F2" s="20"/>
      <c r="G2" s="20"/>
      <c r="H2" s="20"/>
      <c r="I2" s="20"/>
      <c r="J2" s="17"/>
      <c r="K2" s="17"/>
      <c r="L2" s="17"/>
      <c r="M2" s="17"/>
      <c r="N2" s="17"/>
    </row>
    <row r="3" spans="1:19" s="21" customFormat="1" ht="20.5" customHeight="1" x14ac:dyDescent="0.25">
      <c r="A3" s="17"/>
      <c r="B3" s="81" t="s">
        <v>1</v>
      </c>
      <c r="C3" s="82"/>
      <c r="D3" s="20"/>
      <c r="E3" s="20"/>
      <c r="F3" s="20"/>
      <c r="G3" s="20"/>
      <c r="H3" s="20"/>
      <c r="I3" s="20"/>
      <c r="J3" s="17"/>
      <c r="K3" s="17"/>
      <c r="L3" s="17"/>
      <c r="M3" s="17"/>
      <c r="N3" s="17"/>
    </row>
    <row r="4" spans="1:19" s="21" customFormat="1" ht="20.149999999999999" customHeight="1" x14ac:dyDescent="0.25">
      <c r="A4" s="17"/>
      <c r="B4" s="18" t="s">
        <v>2</v>
      </c>
      <c r="C4" s="22"/>
      <c r="D4" s="20"/>
      <c r="E4" s="20"/>
      <c r="F4" s="20"/>
      <c r="G4" s="20"/>
      <c r="H4" s="20"/>
      <c r="I4" s="20"/>
      <c r="J4" s="17"/>
      <c r="K4" s="17"/>
      <c r="L4" s="17"/>
      <c r="M4" s="17"/>
      <c r="N4" s="17"/>
    </row>
    <row r="5" spans="1:19" s="21" customFormat="1" ht="20.149999999999999" customHeight="1" x14ac:dyDescent="0.25">
      <c r="A5" s="17"/>
      <c r="B5" s="84" t="s">
        <v>3</v>
      </c>
      <c r="C5" s="24"/>
      <c r="D5" s="25"/>
      <c r="E5" s="25"/>
      <c r="F5" s="25"/>
      <c r="G5" s="25"/>
      <c r="H5" s="25"/>
      <c r="I5" s="25"/>
      <c r="J5" s="26"/>
      <c r="K5" s="26"/>
      <c r="L5" s="26"/>
      <c r="M5" s="26"/>
      <c r="N5" s="17"/>
    </row>
    <row r="6" spans="1:19" s="21" customFormat="1" ht="34.15" customHeight="1" x14ac:dyDescent="0.25">
      <c r="A6" s="17"/>
      <c r="B6" s="90" t="s">
        <v>4</v>
      </c>
      <c r="C6" s="90"/>
      <c r="D6" s="25"/>
      <c r="E6" s="25"/>
      <c r="F6" s="25"/>
      <c r="G6" s="25"/>
      <c r="H6" s="25"/>
      <c r="I6" s="25"/>
      <c r="J6" s="26"/>
      <c r="K6" s="26"/>
      <c r="L6" s="26"/>
      <c r="M6" s="26"/>
      <c r="N6" s="17"/>
    </row>
    <row r="7" spans="1:19" s="21" customFormat="1" ht="20.149999999999999" customHeight="1" x14ac:dyDescent="0.25">
      <c r="A7" s="17"/>
      <c r="B7" s="29" t="s">
        <v>5</v>
      </c>
      <c r="C7" s="30"/>
      <c r="D7" s="25"/>
      <c r="E7" s="28"/>
      <c r="F7" s="28"/>
      <c r="G7" s="28"/>
      <c r="H7" s="28"/>
      <c r="I7" s="28"/>
      <c r="J7" s="28"/>
      <c r="K7" s="28"/>
      <c r="L7" s="28"/>
      <c r="M7" s="28"/>
      <c r="N7" s="17"/>
      <c r="O7" s="17"/>
      <c r="Q7" s="17"/>
      <c r="R7" s="17"/>
      <c r="S7" s="17"/>
    </row>
    <row r="8" spans="1:19" s="21" customFormat="1" ht="20.149999999999999" customHeight="1" x14ac:dyDescent="0.25">
      <c r="A8" s="17"/>
      <c r="B8" s="16" t="s">
        <v>6</v>
      </c>
      <c r="C8" s="31"/>
      <c r="D8" s="25"/>
      <c r="E8" s="28"/>
      <c r="F8" s="28"/>
      <c r="G8" s="28"/>
      <c r="H8" s="28"/>
      <c r="I8" s="28"/>
      <c r="J8" s="28"/>
      <c r="K8" s="28"/>
      <c r="L8" s="28"/>
      <c r="M8" s="28"/>
      <c r="N8" s="17"/>
      <c r="O8" s="17"/>
      <c r="P8" s="17"/>
      <c r="Q8" s="17"/>
      <c r="R8" s="17"/>
      <c r="S8" s="17"/>
    </row>
    <row r="9" spans="1:19" s="21" customFormat="1" ht="20.149999999999999" customHeight="1" x14ac:dyDescent="0.25">
      <c r="A9" s="17"/>
      <c r="B9" s="32" t="s">
        <v>7</v>
      </c>
      <c r="C9" s="33"/>
      <c r="E9" s="28"/>
      <c r="F9" s="28"/>
      <c r="G9" s="28"/>
      <c r="H9" s="28"/>
      <c r="I9" s="28"/>
      <c r="J9" s="28"/>
      <c r="K9" s="28"/>
      <c r="L9" s="28"/>
      <c r="M9" s="28"/>
      <c r="N9" s="17"/>
      <c r="R9" s="17"/>
      <c r="S9" s="17"/>
    </row>
    <row r="10" spans="1:19" s="21" customFormat="1" ht="20.149999999999999" customHeight="1" x14ac:dyDescent="0.35">
      <c r="A10" s="17"/>
      <c r="B10" s="34" t="s">
        <v>8</v>
      </c>
      <c r="C10" s="35">
        <f>C9*P27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17"/>
      <c r="R10" s="17"/>
      <c r="S10" s="17"/>
    </row>
    <row r="11" spans="1:19" s="21" customFormat="1" ht="20.149999999999999" customHeight="1" x14ac:dyDescent="0.35">
      <c r="A11" s="17"/>
      <c r="B11" s="36"/>
      <c r="D11" s="25"/>
      <c r="E11" s="28"/>
      <c r="F11" s="28"/>
      <c r="G11" s="28"/>
      <c r="H11" s="28"/>
      <c r="I11" s="28"/>
      <c r="J11" s="28"/>
      <c r="K11" s="28"/>
      <c r="L11" s="28"/>
      <c r="M11" s="28"/>
      <c r="N11" s="17"/>
      <c r="R11" s="17"/>
      <c r="S11" s="17"/>
    </row>
    <row r="12" spans="1:19" s="21" customFormat="1" ht="20.149999999999999" customHeight="1" x14ac:dyDescent="0.25">
      <c r="A12" s="17"/>
      <c r="B12" s="29" t="s">
        <v>12</v>
      </c>
      <c r="C12" s="30"/>
      <c r="D12" s="25"/>
      <c r="E12" s="28"/>
      <c r="F12" s="28"/>
      <c r="G12" s="28"/>
      <c r="H12" s="28"/>
      <c r="I12" s="28"/>
      <c r="J12" s="28"/>
      <c r="K12" s="28"/>
      <c r="L12" s="28"/>
      <c r="M12" s="28"/>
      <c r="N12" s="17"/>
      <c r="R12" s="17"/>
      <c r="S12" s="17"/>
    </row>
    <row r="13" spans="1:19" s="21" customFormat="1" ht="15" customHeight="1" x14ac:dyDescent="0.25">
      <c r="A13" s="17"/>
      <c r="B13" s="91" t="s">
        <v>14</v>
      </c>
      <c r="C13" s="93"/>
      <c r="D13" s="25"/>
      <c r="E13" s="28"/>
      <c r="F13" s="28"/>
      <c r="G13" s="28"/>
      <c r="H13" s="28"/>
      <c r="I13" s="28"/>
      <c r="J13" s="28"/>
      <c r="K13" s="28"/>
      <c r="L13" s="28"/>
      <c r="M13" s="28"/>
      <c r="N13" s="17"/>
      <c r="O13" s="17"/>
      <c r="P13" s="17" t="s">
        <v>9</v>
      </c>
      <c r="Q13" s="17" t="s">
        <v>10</v>
      </c>
      <c r="R13" s="17"/>
      <c r="S13" s="17"/>
    </row>
    <row r="14" spans="1:19" s="21" customFormat="1" ht="17.5" customHeight="1" x14ac:dyDescent="0.25">
      <c r="A14" s="17"/>
      <c r="B14" s="92"/>
      <c r="C14" s="94"/>
      <c r="D14" s="25"/>
      <c r="E14" s="28"/>
      <c r="F14" s="28"/>
      <c r="G14" s="28"/>
      <c r="H14" s="28"/>
      <c r="I14" s="28"/>
      <c r="J14" s="28"/>
      <c r="K14" s="28"/>
      <c r="L14" s="28"/>
      <c r="M14" s="28"/>
      <c r="N14" s="17"/>
      <c r="P14" s="21">
        <v>40</v>
      </c>
      <c r="R14" s="17"/>
      <c r="S14" s="17"/>
    </row>
    <row r="15" spans="1:19" s="21" customFormat="1" ht="20.149999999999999" customHeight="1" x14ac:dyDescent="0.25">
      <c r="A15" s="17"/>
      <c r="B15" s="37" t="s">
        <v>15</v>
      </c>
      <c r="C15" s="33"/>
      <c r="D15" s="25"/>
      <c r="E15" s="28"/>
      <c r="F15" s="28"/>
      <c r="G15" s="28"/>
      <c r="H15" s="28"/>
      <c r="I15" s="28"/>
      <c r="J15" s="28"/>
      <c r="K15" s="28"/>
      <c r="L15" s="28"/>
      <c r="M15" s="28"/>
      <c r="N15" s="17"/>
      <c r="O15" s="17" t="s">
        <v>11</v>
      </c>
      <c r="P15" s="17">
        <v>80</v>
      </c>
      <c r="Q15" s="17">
        <v>120</v>
      </c>
      <c r="R15" s="17"/>
      <c r="S15" s="17"/>
    </row>
    <row r="16" spans="1:19" s="21" customFormat="1" ht="20.149999999999999" customHeight="1" x14ac:dyDescent="0.25">
      <c r="A16" s="17"/>
      <c r="B16" s="34" t="s">
        <v>17</v>
      </c>
      <c r="C16" s="35">
        <f>IF(ISBLANK(C15),0,MIN(C15,0.1*C9)*P21*(P14/60))</f>
        <v>0</v>
      </c>
      <c r="D16" s="25"/>
      <c r="E16" s="28"/>
      <c r="F16" s="28"/>
      <c r="G16" s="28"/>
      <c r="H16" s="28"/>
      <c r="I16" s="28"/>
      <c r="J16" s="28"/>
      <c r="K16" s="28"/>
      <c r="L16" s="28"/>
      <c r="M16" s="28"/>
      <c r="N16" s="17"/>
      <c r="O16" s="17" t="s">
        <v>13</v>
      </c>
      <c r="P16" s="17">
        <v>70</v>
      </c>
      <c r="Q16" s="17">
        <v>120</v>
      </c>
      <c r="R16" s="17"/>
      <c r="S16" s="17"/>
    </row>
    <row r="17" spans="1:19" s="21" customFormat="1" ht="20.149999999999999" customHeight="1" x14ac:dyDescent="0.35">
      <c r="A17" s="17"/>
      <c r="B17" s="27"/>
      <c r="C17" s="2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7"/>
      <c r="O17" s="17"/>
      <c r="P17" s="17"/>
      <c r="Q17" s="17"/>
      <c r="R17" s="40"/>
      <c r="S17" s="17"/>
    </row>
    <row r="18" spans="1:19" s="21" customFormat="1" ht="20.149999999999999" customHeight="1" x14ac:dyDescent="0.25">
      <c r="A18" s="17"/>
      <c r="B18" s="29" t="s">
        <v>20</v>
      </c>
      <c r="C18" s="30"/>
      <c r="D18" s="25"/>
      <c r="E18" s="28"/>
      <c r="F18" s="28"/>
      <c r="G18" s="28"/>
      <c r="H18" s="28"/>
      <c r="I18" s="28"/>
      <c r="J18" s="28"/>
      <c r="K18" s="28"/>
      <c r="L18" s="28"/>
      <c r="M18" s="28"/>
      <c r="N18" s="17"/>
      <c r="O18" s="17"/>
      <c r="P18" s="17"/>
      <c r="Q18" s="17">
        <v>55</v>
      </c>
      <c r="R18" s="43"/>
      <c r="S18" s="17"/>
    </row>
    <row r="19" spans="1:19" s="21" customFormat="1" ht="24.65" customHeight="1" x14ac:dyDescent="0.25">
      <c r="A19" s="17"/>
      <c r="B19" s="91" t="s">
        <v>22</v>
      </c>
      <c r="C19" s="101"/>
      <c r="D19" s="25"/>
      <c r="E19" s="28"/>
      <c r="F19" s="28"/>
      <c r="G19" s="28"/>
      <c r="H19" s="28"/>
      <c r="I19" s="28"/>
      <c r="L19" s="28"/>
      <c r="M19" s="28"/>
      <c r="N19" s="17"/>
      <c r="O19" s="17" t="s">
        <v>16</v>
      </c>
      <c r="P19" s="17">
        <v>40</v>
      </c>
      <c r="R19" s="44"/>
      <c r="S19" s="17"/>
    </row>
    <row r="20" spans="1:19" s="21" customFormat="1" ht="25" customHeight="1" x14ac:dyDescent="0.25">
      <c r="A20" s="17"/>
      <c r="B20" s="92"/>
      <c r="C20" s="102"/>
      <c r="D20" s="25"/>
      <c r="E20" s="28"/>
      <c r="F20" s="28"/>
      <c r="G20" s="28"/>
      <c r="H20" s="28"/>
      <c r="I20" s="28"/>
      <c r="L20" s="28"/>
      <c r="M20" s="28"/>
      <c r="N20" s="17"/>
      <c r="O20" s="17" t="s">
        <v>18</v>
      </c>
      <c r="P20" s="21">
        <v>60</v>
      </c>
      <c r="Q20" s="17"/>
      <c r="R20" s="44"/>
      <c r="S20" s="17"/>
    </row>
    <row r="21" spans="1:19" s="21" customFormat="1" ht="40" customHeight="1" x14ac:dyDescent="0.25">
      <c r="A21" s="17"/>
      <c r="B21" s="45" t="s">
        <v>80</v>
      </c>
      <c r="C21" s="46"/>
      <c r="D21" s="25"/>
      <c r="E21" s="17"/>
      <c r="F21" s="17"/>
      <c r="G21" s="28"/>
      <c r="H21" s="28"/>
      <c r="I21" s="28"/>
      <c r="L21" s="28"/>
      <c r="M21" s="28"/>
      <c r="N21" s="17"/>
      <c r="O21" s="17" t="s">
        <v>19</v>
      </c>
      <c r="P21" s="38">
        <v>61.03</v>
      </c>
      <c r="Q21" s="39"/>
      <c r="R21" s="44"/>
      <c r="S21" s="17"/>
    </row>
    <row r="22" spans="1:19" s="21" customFormat="1" ht="20.149999999999999" customHeight="1" x14ac:dyDescent="0.25">
      <c r="A22" s="17"/>
      <c r="B22" s="47" t="s">
        <v>23</v>
      </c>
      <c r="C22" s="48"/>
      <c r="D22" s="25"/>
      <c r="E22" s="17"/>
      <c r="F22" s="17"/>
      <c r="G22" s="25"/>
      <c r="H22" s="25"/>
      <c r="I22" s="25"/>
      <c r="L22" s="26"/>
      <c r="M22" s="26"/>
      <c r="N22" s="17"/>
      <c r="O22" s="17" t="s">
        <v>21</v>
      </c>
      <c r="P22" s="41">
        <v>82635.8</v>
      </c>
      <c r="Q22" s="42"/>
    </row>
    <row r="23" spans="1:19" s="21" customFormat="1" ht="20.149999999999999" customHeight="1" x14ac:dyDescent="0.25">
      <c r="A23" s="17"/>
      <c r="B23" s="45" t="s">
        <v>24</v>
      </c>
      <c r="C23" s="86" t="str">
        <f>IF(C21="nee",(C22*P21*(P15/60)),"0")</f>
        <v>0</v>
      </c>
      <c r="D23" s="25"/>
      <c r="E23" s="17"/>
      <c r="F23" s="17"/>
      <c r="G23" s="25"/>
      <c r="H23" s="25"/>
      <c r="I23" s="25"/>
      <c r="L23" s="26"/>
      <c r="M23" s="26"/>
      <c r="N23" s="17"/>
    </row>
    <row r="24" spans="1:19" s="21" customFormat="1" ht="20.149999999999999" customHeight="1" x14ac:dyDescent="0.25">
      <c r="A24" s="17"/>
      <c r="B24" s="34" t="s">
        <v>25</v>
      </c>
      <c r="C24" s="49">
        <f>C23/P22</f>
        <v>0</v>
      </c>
      <c r="D24" s="25"/>
      <c r="E24" s="17"/>
      <c r="F24" s="17"/>
      <c r="G24" s="25"/>
      <c r="H24" s="25"/>
      <c r="I24" s="25"/>
      <c r="J24" s="26"/>
      <c r="K24" s="26"/>
      <c r="L24" s="26"/>
      <c r="M24" s="26"/>
      <c r="N24" s="17"/>
      <c r="O24" s="17"/>
      <c r="P24" s="17">
        <v>4.22</v>
      </c>
      <c r="Q24" s="17"/>
    </row>
    <row r="25" spans="1:19" s="21" customFormat="1" ht="23.15" customHeight="1" x14ac:dyDescent="0.35">
      <c r="A25" s="17"/>
      <c r="B25" s="27"/>
      <c r="C25" s="27"/>
      <c r="D25" s="25"/>
      <c r="E25" s="17"/>
      <c r="F25" s="17"/>
      <c r="G25" s="25"/>
      <c r="H25" s="25"/>
      <c r="I25" s="25"/>
      <c r="J25" s="26"/>
      <c r="K25" s="26"/>
      <c r="L25" s="26"/>
      <c r="M25" s="26"/>
      <c r="N25" s="17"/>
      <c r="O25" s="21" t="s">
        <v>77</v>
      </c>
      <c r="P25" s="9">
        <v>7.43</v>
      </c>
    </row>
    <row r="26" spans="1:19" s="21" customFormat="1" ht="20.149999999999999" customHeight="1" x14ac:dyDescent="0.25">
      <c r="A26" s="17"/>
      <c r="B26" s="50" t="s">
        <v>13</v>
      </c>
      <c r="C26" s="51"/>
      <c r="D26" s="25"/>
      <c r="E26" s="25"/>
      <c r="F26" s="25"/>
      <c r="G26" s="25"/>
      <c r="H26" s="25"/>
      <c r="I26" s="25"/>
      <c r="J26" s="26"/>
      <c r="K26" s="26"/>
      <c r="L26" s="26"/>
      <c r="M26" s="26"/>
      <c r="N26" s="17"/>
      <c r="O26" s="21" t="s">
        <v>78</v>
      </c>
      <c r="P26" s="85">
        <v>7.61</v>
      </c>
    </row>
    <row r="27" spans="1:19" s="21" customFormat="1" ht="18" customHeight="1" x14ac:dyDescent="0.25">
      <c r="A27" s="17"/>
      <c r="B27" s="91" t="s">
        <v>26</v>
      </c>
      <c r="C27" s="101"/>
      <c r="D27" s="25"/>
      <c r="G27" s="25"/>
      <c r="H27" s="25"/>
      <c r="I27" s="25"/>
      <c r="J27" s="26"/>
      <c r="K27" s="26"/>
      <c r="L27" s="26"/>
      <c r="M27" s="26"/>
      <c r="N27" s="17"/>
      <c r="O27" s="21" t="s">
        <v>79</v>
      </c>
      <c r="P27" s="21">
        <f>ROUND(P25*1.0305,2)</f>
        <v>7.66</v>
      </c>
    </row>
    <row r="28" spans="1:19" s="21" customFormat="1" ht="25.5" customHeight="1" x14ac:dyDescent="0.25">
      <c r="A28" s="17"/>
      <c r="B28" s="92"/>
      <c r="C28" s="102"/>
      <c r="D28" s="25"/>
      <c r="G28" s="25"/>
      <c r="H28" s="25"/>
      <c r="I28" s="25"/>
      <c r="J28" s="26"/>
      <c r="K28" s="26"/>
      <c r="L28" s="26"/>
      <c r="M28" s="26"/>
      <c r="N28" s="17"/>
    </row>
    <row r="29" spans="1:19" s="21" customFormat="1" ht="40" customHeight="1" x14ac:dyDescent="0.25">
      <c r="A29" s="17"/>
      <c r="B29" s="45" t="s">
        <v>82</v>
      </c>
      <c r="C29" s="33"/>
      <c r="D29" s="25"/>
      <c r="G29" s="25"/>
      <c r="H29" s="25"/>
      <c r="I29" s="25"/>
      <c r="J29" s="26"/>
      <c r="K29" s="26"/>
      <c r="L29" s="26"/>
      <c r="M29" s="26"/>
      <c r="N29" s="17"/>
    </row>
    <row r="30" spans="1:19" s="21" customFormat="1" ht="20.149999999999999" customHeight="1" x14ac:dyDescent="0.25">
      <c r="A30" s="17"/>
      <c r="B30" s="47" t="s">
        <v>27</v>
      </c>
      <c r="C30" s="33"/>
      <c r="D30" s="25"/>
      <c r="G30" s="25"/>
      <c r="H30" s="25"/>
      <c r="I30" s="25"/>
      <c r="J30" s="26"/>
      <c r="K30" s="26"/>
      <c r="L30" s="26"/>
      <c r="M30" s="26"/>
      <c r="N30" s="17"/>
    </row>
    <row r="31" spans="1:19" s="21" customFormat="1" ht="24" customHeight="1" x14ac:dyDescent="0.25">
      <c r="A31" s="17"/>
      <c r="B31" s="45" t="s">
        <v>28</v>
      </c>
      <c r="C31" s="52">
        <f>IF(C29="nee",(C30*P21*(P16/60)),0)</f>
        <v>0</v>
      </c>
      <c r="D31" s="25"/>
      <c r="G31" s="25"/>
      <c r="H31" s="25"/>
      <c r="I31" s="25"/>
      <c r="J31" s="26"/>
      <c r="K31" s="26"/>
      <c r="L31" s="26"/>
      <c r="M31" s="26"/>
      <c r="N31" s="17"/>
    </row>
    <row r="32" spans="1:19" s="21" customFormat="1" ht="20.149999999999999" customHeight="1" x14ac:dyDescent="0.25">
      <c r="A32" s="17"/>
      <c r="B32" s="34" t="s">
        <v>29</v>
      </c>
      <c r="C32" s="49">
        <f>C31/P22</f>
        <v>0</v>
      </c>
      <c r="D32" s="25"/>
      <c r="E32" s="25"/>
      <c r="F32" s="25"/>
      <c r="G32" s="25"/>
      <c r="H32" s="25"/>
      <c r="I32" s="25"/>
      <c r="J32" s="26"/>
      <c r="K32" s="26"/>
      <c r="L32" s="26"/>
      <c r="M32" s="26"/>
      <c r="N32" s="17"/>
    </row>
    <row r="33" spans="1:14" s="21" customFormat="1" ht="20.149999999999999" customHeight="1" x14ac:dyDescent="0.35">
      <c r="A33" s="17"/>
      <c r="B33" s="27"/>
      <c r="C33" s="27"/>
      <c r="D33" s="25"/>
      <c r="E33" s="25"/>
      <c r="F33" s="25"/>
      <c r="G33" s="25"/>
      <c r="H33" s="25"/>
      <c r="I33" s="25"/>
      <c r="J33" s="26"/>
      <c r="K33" s="26"/>
      <c r="L33" s="26"/>
      <c r="M33" s="26"/>
      <c r="N33" s="17"/>
    </row>
    <row r="34" spans="1:14" s="21" customFormat="1" ht="20.149999999999999" customHeight="1" x14ac:dyDescent="0.25">
      <c r="A34" s="17"/>
      <c r="B34" s="29" t="s">
        <v>16</v>
      </c>
      <c r="C34" s="30"/>
      <c r="D34" s="25"/>
      <c r="G34" s="25"/>
      <c r="H34" s="25"/>
      <c r="I34" s="25"/>
      <c r="J34" s="26"/>
      <c r="K34" s="26"/>
      <c r="L34" s="26"/>
      <c r="M34" s="26"/>
      <c r="N34" s="17"/>
    </row>
    <row r="35" spans="1:14" s="21" customFormat="1" ht="21" customHeight="1" x14ac:dyDescent="0.25">
      <c r="A35" s="17"/>
      <c r="B35" s="91" t="s">
        <v>30</v>
      </c>
      <c r="C35" s="101"/>
      <c r="D35" s="25"/>
      <c r="G35" s="25"/>
      <c r="H35" s="25"/>
      <c r="I35" s="25"/>
      <c r="J35" s="26"/>
      <c r="K35" s="26"/>
      <c r="L35" s="26"/>
      <c r="M35" s="26"/>
      <c r="N35" s="17"/>
    </row>
    <row r="36" spans="1:14" s="21" customFormat="1" ht="25.5" customHeight="1" x14ac:dyDescent="0.25">
      <c r="A36" s="17"/>
      <c r="B36" s="92"/>
      <c r="C36" s="102"/>
      <c r="D36" s="25"/>
      <c r="G36" s="25"/>
      <c r="H36" s="25"/>
      <c r="I36" s="25"/>
      <c r="J36" s="26"/>
      <c r="K36" s="26"/>
      <c r="L36" s="26"/>
      <c r="M36" s="26"/>
      <c r="N36" s="17"/>
    </row>
    <row r="37" spans="1:14" s="21" customFormat="1" ht="40" customHeight="1" x14ac:dyDescent="0.25">
      <c r="A37" s="17"/>
      <c r="B37" s="45" t="s">
        <v>83</v>
      </c>
      <c r="C37" s="33"/>
      <c r="D37" s="25"/>
      <c r="G37" s="25"/>
      <c r="H37" s="25"/>
      <c r="I37" s="25"/>
      <c r="J37" s="26"/>
      <c r="K37" s="26"/>
      <c r="L37" s="26"/>
      <c r="M37" s="26"/>
      <c r="N37" s="17"/>
    </row>
    <row r="38" spans="1:14" s="21" customFormat="1" ht="20.149999999999999" customHeight="1" x14ac:dyDescent="0.25">
      <c r="A38" s="17"/>
      <c r="B38" s="47" t="s">
        <v>31</v>
      </c>
      <c r="C38" s="48"/>
      <c r="D38" s="25"/>
      <c r="G38" s="25"/>
      <c r="H38" s="25"/>
      <c r="I38" s="25"/>
      <c r="J38" s="26"/>
      <c r="K38" s="26"/>
      <c r="L38" s="26"/>
      <c r="M38" s="26"/>
      <c r="N38" s="17"/>
    </row>
    <row r="39" spans="1:14" s="21" customFormat="1" ht="24.65" customHeight="1" x14ac:dyDescent="0.25">
      <c r="A39" s="17"/>
      <c r="B39" s="45" t="s">
        <v>32</v>
      </c>
      <c r="C39" s="52">
        <f>IF(OR(C37="ja",ISBLANK(C37)),0,(1.85*C9))</f>
        <v>0</v>
      </c>
      <c r="D39" s="25"/>
      <c r="E39" s="25"/>
      <c r="F39" s="25"/>
      <c r="G39" s="25"/>
      <c r="H39" s="25"/>
      <c r="I39" s="25"/>
      <c r="J39" s="26"/>
      <c r="K39" s="26"/>
      <c r="L39" s="26"/>
      <c r="M39" s="26"/>
      <c r="N39" s="17"/>
    </row>
    <row r="40" spans="1:14" s="21" customFormat="1" ht="20.149999999999999" customHeight="1" x14ac:dyDescent="0.25">
      <c r="B40" s="34" t="s">
        <v>33</v>
      </c>
      <c r="C40" s="49">
        <f>C39/P22</f>
        <v>0</v>
      </c>
      <c r="D40" s="53"/>
      <c r="E40" s="53"/>
      <c r="F40" s="53"/>
      <c r="G40" s="53"/>
      <c r="H40" s="53"/>
      <c r="I40" s="53"/>
      <c r="J40" s="54"/>
      <c r="K40" s="54"/>
      <c r="L40" s="54"/>
      <c r="M40" s="54"/>
    </row>
    <row r="41" spans="1:14" s="21" customFormat="1" ht="20.149999999999999" customHeight="1" x14ac:dyDescent="0.35">
      <c r="B41" s="27"/>
      <c r="C41" s="27"/>
      <c r="D41" s="53"/>
      <c r="G41" s="53"/>
      <c r="H41" s="53"/>
      <c r="I41" s="53"/>
      <c r="J41" s="54"/>
      <c r="K41" s="54"/>
      <c r="L41" s="54"/>
      <c r="M41" s="54"/>
    </row>
    <row r="42" spans="1:14" s="21" customFormat="1" ht="20.149999999999999" customHeight="1" x14ac:dyDescent="0.25">
      <c r="A42" s="17"/>
      <c r="B42" s="50" t="s">
        <v>18</v>
      </c>
      <c r="C42" s="51"/>
      <c r="D42" s="25"/>
      <c r="E42" s="23"/>
      <c r="F42" s="55"/>
      <c r="G42" s="25"/>
      <c r="H42" s="25"/>
      <c r="I42" s="25"/>
      <c r="J42" s="26"/>
      <c r="K42" s="26"/>
      <c r="L42" s="26"/>
      <c r="M42" s="26"/>
      <c r="N42" s="17"/>
    </row>
    <row r="43" spans="1:14" s="21" customFormat="1" ht="20.149999999999999" customHeight="1" x14ac:dyDescent="0.25">
      <c r="A43" s="17"/>
      <c r="B43" s="16" t="s">
        <v>34</v>
      </c>
      <c r="C43" s="31"/>
      <c r="D43" s="25"/>
      <c r="E43" s="25"/>
      <c r="F43" s="25"/>
      <c r="G43" s="25"/>
      <c r="H43" s="25"/>
      <c r="I43" s="25"/>
      <c r="J43" s="26"/>
      <c r="K43" s="26"/>
      <c r="L43" s="26"/>
      <c r="M43" s="26"/>
      <c r="N43" s="17"/>
    </row>
    <row r="44" spans="1:14" s="21" customFormat="1" ht="20.149999999999999" customHeight="1" x14ac:dyDescent="0.25">
      <c r="A44" s="17"/>
      <c r="B44" s="47" t="s">
        <v>35</v>
      </c>
      <c r="C44" s="48"/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17"/>
    </row>
    <row r="45" spans="1:14" s="21" customFormat="1" ht="20.149999999999999" customHeight="1" x14ac:dyDescent="0.25">
      <c r="A45" s="17"/>
      <c r="B45" s="47" t="s">
        <v>36</v>
      </c>
      <c r="C45" s="56">
        <f>C44*P21*(P19/60)</f>
        <v>0</v>
      </c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17"/>
    </row>
    <row r="46" spans="1:14" s="21" customFormat="1" ht="20.149999999999999" customHeight="1" x14ac:dyDescent="0.25">
      <c r="A46" s="17"/>
      <c r="B46" s="34" t="s">
        <v>37</v>
      </c>
      <c r="C46" s="49">
        <f>C45/P22</f>
        <v>0</v>
      </c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17"/>
    </row>
    <row r="47" spans="1:14" s="21" customFormat="1" ht="20.149999999999999" customHeight="1" x14ac:dyDescent="0.35">
      <c r="A47" s="17"/>
      <c r="B47" s="27"/>
      <c r="C47" s="27"/>
      <c r="D47" s="25"/>
      <c r="E47" s="25"/>
      <c r="F47" s="25"/>
      <c r="G47" s="25"/>
      <c r="H47" s="25"/>
      <c r="I47" s="25"/>
      <c r="J47" s="26"/>
      <c r="K47" s="26"/>
      <c r="L47" s="26"/>
      <c r="M47" s="26"/>
      <c r="N47" s="17"/>
    </row>
    <row r="48" spans="1:14" s="21" customFormat="1" ht="15.75" customHeight="1" x14ac:dyDescent="0.25">
      <c r="A48" s="17"/>
      <c r="B48" s="50" t="s">
        <v>38</v>
      </c>
      <c r="C48" s="51"/>
      <c r="D48" s="53"/>
      <c r="E48" s="53"/>
      <c r="F48" s="53"/>
      <c r="G48" s="53"/>
      <c r="H48" s="53"/>
      <c r="I48" s="53"/>
      <c r="J48" s="54"/>
      <c r="K48" s="54"/>
      <c r="L48" s="54"/>
      <c r="M48" s="54"/>
    </row>
    <row r="49" spans="2:13" ht="35.25" customHeight="1" x14ac:dyDescent="0.35">
      <c r="B49" s="89" t="s">
        <v>81</v>
      </c>
      <c r="C49" s="31"/>
      <c r="D49" s="27"/>
      <c r="E49" s="25"/>
      <c r="F49" s="25"/>
      <c r="G49" s="25"/>
      <c r="H49" s="25"/>
      <c r="I49" s="25"/>
      <c r="J49" s="26"/>
      <c r="K49" s="26"/>
      <c r="L49" s="26"/>
      <c r="M49" s="26"/>
    </row>
    <row r="50" spans="2:13" ht="21" customHeight="1" x14ac:dyDescent="0.25">
      <c r="B50" s="47" t="s">
        <v>39</v>
      </c>
      <c r="C50" s="48"/>
      <c r="D50" s="57"/>
      <c r="E50" s="25"/>
      <c r="F50" s="25"/>
      <c r="G50" s="25"/>
      <c r="H50" s="25"/>
      <c r="I50" s="25"/>
      <c r="J50" s="26"/>
      <c r="K50" s="26"/>
      <c r="L50" s="26"/>
      <c r="M50" s="26"/>
    </row>
    <row r="51" spans="2:13" ht="20.149999999999999" customHeight="1" x14ac:dyDescent="0.25">
      <c r="B51" s="47" t="s">
        <v>40</v>
      </c>
      <c r="C51" s="56">
        <f>C50*P20*(P21/60)*20%</f>
        <v>0</v>
      </c>
      <c r="D51" s="58"/>
      <c r="E51" s="25"/>
      <c r="F51" s="25"/>
      <c r="G51" s="25"/>
      <c r="H51" s="25"/>
      <c r="I51" s="25"/>
      <c r="J51" s="26"/>
      <c r="K51" s="26"/>
      <c r="L51" s="26"/>
      <c r="M51" s="26"/>
    </row>
    <row r="52" spans="2:13" ht="20.149999999999999" customHeight="1" x14ac:dyDescent="0.25">
      <c r="B52" s="34" t="s">
        <v>41</v>
      </c>
      <c r="C52" s="59">
        <f>C51/P22</f>
        <v>0</v>
      </c>
      <c r="G52" s="25"/>
      <c r="H52" s="25"/>
      <c r="I52" s="25"/>
      <c r="J52" s="26"/>
      <c r="K52" s="26"/>
      <c r="L52" s="26"/>
      <c r="M52" s="26"/>
    </row>
    <row r="53" spans="2:13" ht="20.149999999999999" customHeight="1" x14ac:dyDescent="0.35">
      <c r="C53" s="27"/>
      <c r="D53" s="60"/>
      <c r="G53" s="25"/>
      <c r="H53" s="25"/>
      <c r="I53" s="25"/>
      <c r="J53" s="26"/>
      <c r="K53" s="26"/>
      <c r="L53" s="26"/>
      <c r="M53" s="26"/>
    </row>
    <row r="54" spans="2:13" ht="20.149999999999999" customHeight="1" x14ac:dyDescent="0.25">
      <c r="B54" s="50" t="s">
        <v>42</v>
      </c>
      <c r="C54" s="61" t="s">
        <v>43</v>
      </c>
      <c r="D54" s="62"/>
      <c r="G54" s="25"/>
      <c r="H54" s="25"/>
      <c r="I54" s="25"/>
      <c r="J54" s="26"/>
      <c r="K54" s="26"/>
      <c r="L54" s="26"/>
      <c r="M54" s="26"/>
    </row>
    <row r="55" spans="2:13" ht="27" customHeight="1" x14ac:dyDescent="0.25">
      <c r="B55" s="99" t="s">
        <v>44</v>
      </c>
      <c r="C55" s="100"/>
      <c r="D55" s="63"/>
      <c r="E55" s="64"/>
      <c r="F55" s="25"/>
      <c r="G55" s="25"/>
      <c r="H55" s="23"/>
      <c r="I55" s="60"/>
      <c r="J55" s="26"/>
      <c r="K55" s="26"/>
      <c r="L55" s="26"/>
      <c r="M55" s="26"/>
    </row>
    <row r="56" spans="2:13" ht="20.149999999999999" customHeight="1" x14ac:dyDescent="0.25">
      <c r="B56" s="65" t="s">
        <v>73</v>
      </c>
      <c r="C56" s="66">
        <f>SUM(C10+C16+C23+C31+C39+C45+C51)</f>
        <v>0</v>
      </c>
      <c r="D56" s="63"/>
      <c r="E56" s="64"/>
      <c r="F56" s="25"/>
      <c r="G56" s="25"/>
      <c r="H56" s="23"/>
      <c r="I56" s="60"/>
      <c r="J56" s="26"/>
      <c r="K56" s="26"/>
      <c r="L56" s="26"/>
      <c r="M56" s="26"/>
    </row>
    <row r="57" spans="2:13" ht="20.149999999999999" customHeight="1" x14ac:dyDescent="0.25">
      <c r="B57" s="65" t="s">
        <v>45</v>
      </c>
      <c r="C57" s="67">
        <f>IF(C21="ja",C22*(Q15/60)*P21,0)</f>
        <v>0</v>
      </c>
      <c r="D57" s="63"/>
      <c r="E57" s="64"/>
      <c r="F57" s="25"/>
      <c r="G57" s="25"/>
      <c r="H57" s="23"/>
      <c r="I57" s="60"/>
      <c r="J57" s="26"/>
      <c r="K57" s="26"/>
      <c r="L57" s="26"/>
      <c r="M57" s="26"/>
    </row>
    <row r="58" spans="2:13" ht="20.149999999999999" customHeight="1" x14ac:dyDescent="0.25">
      <c r="B58" s="65" t="s">
        <v>46</v>
      </c>
      <c r="C58" s="67">
        <f>IF(C29="ja",C30*(Q16/60)*P21,0)</f>
        <v>0</v>
      </c>
      <c r="D58" s="63"/>
      <c r="E58" s="64"/>
      <c r="F58" s="25"/>
      <c r="G58" s="25"/>
      <c r="H58" s="23"/>
      <c r="I58" s="60"/>
      <c r="J58" s="26"/>
      <c r="K58" s="26"/>
      <c r="L58" s="26"/>
      <c r="M58" s="26"/>
    </row>
    <row r="59" spans="2:13" ht="20.149999999999999" customHeight="1" x14ac:dyDescent="0.25">
      <c r="B59" s="65" t="s">
        <v>47</v>
      </c>
      <c r="C59" s="68">
        <f>IF(C37="ja",C38*P21*(Q18/60),0)</f>
        <v>0</v>
      </c>
      <c r="D59" s="63"/>
      <c r="E59" s="25"/>
      <c r="F59" s="25"/>
      <c r="G59" s="25"/>
      <c r="H59" s="23"/>
      <c r="I59" s="60"/>
      <c r="J59" s="26"/>
      <c r="K59" s="26"/>
      <c r="L59" s="26"/>
      <c r="M59" s="26"/>
    </row>
    <row r="60" spans="2:13" ht="20.149999999999999" customHeight="1" x14ac:dyDescent="0.25">
      <c r="B60" s="65" t="s">
        <v>48</v>
      </c>
      <c r="C60" s="69">
        <f>SUM(C56:C59)</f>
        <v>0</v>
      </c>
      <c r="E60" s="25"/>
      <c r="F60" s="25"/>
      <c r="G60" s="25"/>
      <c r="H60" s="23"/>
      <c r="I60" s="62"/>
      <c r="J60" s="26"/>
      <c r="K60" s="26"/>
      <c r="L60" s="26"/>
      <c r="M60" s="26"/>
    </row>
    <row r="61" spans="2:13" ht="20.149999999999999" customHeight="1" x14ac:dyDescent="0.25">
      <c r="B61" s="65" t="s">
        <v>74</v>
      </c>
      <c r="C61" s="70">
        <f>C60/P22</f>
        <v>0</v>
      </c>
      <c r="D61" s="25"/>
      <c r="E61" s="25"/>
      <c r="F61" s="25"/>
      <c r="G61" s="25"/>
      <c r="J61" s="26"/>
      <c r="K61" s="26"/>
      <c r="L61" s="26"/>
      <c r="M61" s="26"/>
    </row>
    <row r="62" spans="2:13" ht="20.149999999999999" customHeight="1" x14ac:dyDescent="0.25">
      <c r="B62" s="71" t="s">
        <v>75</v>
      </c>
      <c r="C62" s="72">
        <f>C61*38</f>
        <v>0</v>
      </c>
      <c r="D62" s="25"/>
      <c r="F62" s="23"/>
      <c r="G62" s="25"/>
      <c r="H62" s="25"/>
      <c r="I62" s="25"/>
      <c r="J62" s="26"/>
      <c r="K62" s="26"/>
      <c r="L62" s="26"/>
      <c r="M62" s="26"/>
    </row>
    <row r="63" spans="2:13" ht="20.149999999999999" customHeight="1" x14ac:dyDescent="0.25">
      <c r="C63" s="73"/>
      <c r="D63" s="25"/>
      <c r="G63" s="25"/>
      <c r="H63" s="25"/>
      <c r="I63" s="25"/>
      <c r="J63" s="26"/>
      <c r="K63" s="26"/>
      <c r="L63" s="26"/>
      <c r="M63" s="26"/>
    </row>
    <row r="64" spans="2:13" ht="20.149999999999999" customHeight="1" x14ac:dyDescent="0.25">
      <c r="B64" s="29" t="s">
        <v>49</v>
      </c>
      <c r="C64" s="30"/>
      <c r="G64" s="25"/>
      <c r="H64" s="25"/>
      <c r="I64" s="25"/>
      <c r="J64" s="26"/>
      <c r="K64" s="26"/>
      <c r="L64" s="26"/>
      <c r="M64" s="26"/>
    </row>
    <row r="65" spans="2:13" ht="16.149999999999999" customHeight="1" thickBot="1" x14ac:dyDescent="0.3">
      <c r="B65" s="95" t="s">
        <v>50</v>
      </c>
      <c r="C65" s="96"/>
      <c r="G65" s="25"/>
      <c r="H65" s="25"/>
      <c r="I65" s="25"/>
      <c r="J65" s="26"/>
      <c r="K65" s="26"/>
      <c r="L65" s="26"/>
      <c r="M65" s="26"/>
    </row>
    <row r="66" spans="2:13" ht="28.5" customHeight="1" x14ac:dyDescent="0.25">
      <c r="B66" s="97"/>
      <c r="C66" s="98"/>
      <c r="D66" s="25"/>
      <c r="G66" s="25"/>
      <c r="H66" s="25"/>
      <c r="I66" s="25"/>
      <c r="J66" s="26"/>
      <c r="K66" s="26"/>
      <c r="L66" s="26"/>
      <c r="M66" s="26"/>
    </row>
    <row r="67" spans="2:13" ht="20.149999999999999" customHeight="1" x14ac:dyDescent="0.25">
      <c r="B67" s="87" t="s">
        <v>69</v>
      </c>
      <c r="C67" s="48"/>
      <c r="D67" s="25"/>
      <c r="G67" s="25"/>
      <c r="H67" s="25"/>
      <c r="I67" s="25"/>
      <c r="J67" s="26"/>
      <c r="K67" s="26"/>
      <c r="L67" s="26"/>
      <c r="M67" s="26"/>
    </row>
    <row r="68" spans="2:13" ht="20.149999999999999" customHeight="1" x14ac:dyDescent="0.25">
      <c r="B68" s="65" t="s">
        <v>76</v>
      </c>
      <c r="C68" s="74"/>
      <c r="G68" s="25"/>
      <c r="H68" s="25"/>
      <c r="I68" s="25"/>
      <c r="J68" s="26"/>
      <c r="K68" s="26"/>
      <c r="L68" s="26"/>
      <c r="M68" s="26"/>
    </row>
    <row r="69" spans="2:13" ht="20.149999999999999" customHeight="1" x14ac:dyDescent="0.25">
      <c r="B69" s="65" t="s">
        <v>70</v>
      </c>
      <c r="C69" s="70">
        <f>IF(C67="nee",C62,C68)</f>
        <v>0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20.149999999999999" customHeight="1" x14ac:dyDescent="0.25">
      <c r="B70" s="65" t="s">
        <v>71</v>
      </c>
      <c r="C70" s="70">
        <f>SUM(C57:C59)/P22*38</f>
        <v>0</v>
      </c>
    </row>
    <row r="71" spans="2:13" ht="20.149999999999999" customHeight="1" x14ac:dyDescent="0.25">
      <c r="B71" s="75" t="s">
        <v>72</v>
      </c>
      <c r="C71" s="72">
        <f>IF(C67="ja",MIN(IF(C69-C70&lt;0,0,C69-C70),C62-C70),IF(C67="nee",C62-C70,0))</f>
        <v>0</v>
      </c>
      <c r="D71" s="25"/>
      <c r="E71" s="25"/>
    </row>
    <row r="72" spans="2:13" ht="20.149999999999999" customHeight="1" x14ac:dyDescent="0.25">
      <c r="B72" s="73"/>
      <c r="C72" s="76"/>
    </row>
    <row r="73" spans="2:13" ht="18" customHeight="1" x14ac:dyDescent="0.25">
      <c r="B73" s="50" t="s">
        <v>51</v>
      </c>
      <c r="C73" s="77"/>
    </row>
    <row r="74" spans="2:13" ht="15" customHeight="1" x14ac:dyDescent="0.25">
      <c r="B74" s="65" t="s">
        <v>52</v>
      </c>
      <c r="C74" s="67">
        <f>IF(C71&gt;0,C71/38*P22,0)</f>
        <v>0</v>
      </c>
    </row>
    <row r="75" spans="2:13" ht="16.899999999999999" customHeight="1" x14ac:dyDescent="0.25">
      <c r="B75" s="65" t="s">
        <v>53</v>
      </c>
      <c r="C75" s="69">
        <f>IFERROR(C74/C9,0)</f>
        <v>0</v>
      </c>
    </row>
    <row r="76" spans="2:13" ht="20.5" customHeight="1" x14ac:dyDescent="0.25">
      <c r="B76" s="75" t="s">
        <v>54</v>
      </c>
      <c r="C76" s="78">
        <f>C75/4</f>
        <v>0</v>
      </c>
    </row>
    <row r="77" spans="2:13" ht="18" customHeight="1" x14ac:dyDescent="0.25"/>
    <row r="80" spans="2:13" ht="0" hidden="1" customHeight="1" x14ac:dyDescent="0.25">
      <c r="B80" s="80" t="s">
        <v>55</v>
      </c>
    </row>
  </sheetData>
  <sheetProtection algorithmName="SHA-512" hashValue="uoBtNyxnYZWgrey5qJLubm0a0Nog599wsLR6BN0rtXcpWNQgU4pvlCURihe9KdptYTMARBdfKdBqMCxWzNflnA==" saltValue="trBLONGsA2O36Ek34VrA4Q==" spinCount="100000" sheet="1" selectLockedCells="1"/>
  <mergeCells count="8">
    <mergeCell ref="B6:C6"/>
    <mergeCell ref="B13:B14"/>
    <mergeCell ref="C13:C14"/>
    <mergeCell ref="B65:C66"/>
    <mergeCell ref="B55:C55"/>
    <mergeCell ref="B27:C28"/>
    <mergeCell ref="B35:C36"/>
    <mergeCell ref="B19:C20"/>
  </mergeCells>
  <dataValidations count="1">
    <dataValidation type="list" allowBlank="1" showInputMessage="1" showErrorMessage="1" errorTitle="Alleen ja/nee" error="U kunt alleen 'ja' of 'nee' invullen._x000a_" sqref="C21 C29 C37 C67" xr:uid="{00000000-0002-0000-0000-000000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W40"/>
  <sheetViews>
    <sheetView showGridLines="0" zoomScaleNormal="100" workbookViewId="0">
      <selection activeCell="D16" sqref="D16"/>
    </sheetView>
  </sheetViews>
  <sheetFormatPr defaultColWidth="0" defaultRowHeight="15" customHeight="1" zeroHeight="1" x14ac:dyDescent="0.35"/>
  <cols>
    <col min="1" max="1" width="4.7265625" style="10" customWidth="1"/>
    <col min="2" max="20" width="9.26953125" style="10" customWidth="1"/>
    <col min="21" max="21" width="4.7265625" style="10" customWidth="1"/>
    <col min="22" max="16384" width="9.26953125" style="10" hidden="1"/>
  </cols>
  <sheetData>
    <row r="1" spans="1:23" ht="25" x14ac:dyDescent="0.3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9"/>
      <c r="O1" s="9"/>
      <c r="P1" s="9"/>
      <c r="Q1" s="9"/>
      <c r="R1" s="9"/>
      <c r="S1" s="9"/>
      <c r="T1" s="9"/>
      <c r="U1" s="9"/>
      <c r="V1" s="1"/>
      <c r="W1" s="1"/>
    </row>
    <row r="2" spans="1:23" ht="20" x14ac:dyDescent="0.35">
      <c r="A2" s="1"/>
      <c r="B2" s="4" t="s">
        <v>56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9"/>
      <c r="O2" s="9"/>
      <c r="P2" s="9"/>
      <c r="Q2" s="9"/>
      <c r="R2" s="9"/>
      <c r="S2" s="9"/>
      <c r="T2" s="9"/>
      <c r="U2" s="9"/>
      <c r="V2" s="1"/>
      <c r="W2" s="1"/>
    </row>
    <row r="3" spans="1:23" ht="14.5" x14ac:dyDescent="0.35">
      <c r="A3" s="1"/>
      <c r="B3" s="5" t="s">
        <v>57</v>
      </c>
      <c r="C3" s="6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1"/>
      <c r="W3" s="1"/>
    </row>
    <row r="4" spans="1:23" ht="14.5" x14ac:dyDescent="0.35">
      <c r="A4" s="1"/>
      <c r="B4" s="5"/>
      <c r="C4" s="6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1"/>
      <c r="W4" s="1"/>
    </row>
    <row r="5" spans="1:23" ht="14.5" x14ac:dyDescent="0.35"/>
    <row r="6" spans="1:23" ht="14.5" x14ac:dyDescent="0.35">
      <c r="B6" s="5" t="s">
        <v>58</v>
      </c>
    </row>
    <row r="7" spans="1:23" ht="14.5" x14ac:dyDescent="0.35">
      <c r="B7" s="5"/>
    </row>
    <row r="8" spans="1:23" ht="14.5" x14ac:dyDescent="0.35">
      <c r="B8" s="5" t="s">
        <v>59</v>
      </c>
    </row>
    <row r="9" spans="1:23" ht="14.5" x14ac:dyDescent="0.35">
      <c r="B9" s="5" t="s">
        <v>60</v>
      </c>
    </row>
    <row r="10" spans="1:23" ht="14.5" x14ac:dyDescent="0.35">
      <c r="B10" s="5"/>
    </row>
    <row r="11" spans="1:23" ht="14.5" x14ac:dyDescent="0.35">
      <c r="B11" s="7" t="s">
        <v>61</v>
      </c>
    </row>
    <row r="12" spans="1:23" ht="14.5" x14ac:dyDescent="0.35">
      <c r="B12" s="7" t="s">
        <v>62</v>
      </c>
    </row>
    <row r="13" spans="1:23" ht="14.5" x14ac:dyDescent="0.35">
      <c r="B13" s="7" t="s">
        <v>63</v>
      </c>
    </row>
    <row r="14" spans="1:23" ht="14.5" x14ac:dyDescent="0.35">
      <c r="B14" s="7" t="s">
        <v>64</v>
      </c>
    </row>
    <row r="15" spans="1:23" ht="14.5" x14ac:dyDescent="0.35">
      <c r="B15" s="7" t="s">
        <v>65</v>
      </c>
    </row>
    <row r="16" spans="1:23" ht="14.5" x14ac:dyDescent="0.35">
      <c r="B16" s="7" t="s">
        <v>66</v>
      </c>
    </row>
    <row r="17" spans="1:23" ht="14.5" x14ac:dyDescent="0.35"/>
    <row r="18" spans="1:23" ht="29.25" customHeight="1" x14ac:dyDescent="0.3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3" ht="14.5" x14ac:dyDescent="0.35"/>
    <row r="20" spans="1:23" ht="14.5" x14ac:dyDescent="0.35">
      <c r="A20" s="1"/>
      <c r="B20" s="8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  <c r="O20" s="12"/>
      <c r="P20" s="12"/>
      <c r="Q20" s="12"/>
      <c r="R20" s="12"/>
      <c r="S20" s="12"/>
      <c r="T20" s="9"/>
      <c r="U20" s="9"/>
      <c r="V20" s="1"/>
      <c r="W20" s="1"/>
    </row>
    <row r="21" spans="1:23" ht="14.5" x14ac:dyDescent="0.35">
      <c r="B21" s="13" t="s">
        <v>67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23" ht="14.5" x14ac:dyDescent="0.3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23" ht="14.5" x14ac:dyDescent="0.3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23" ht="14.5" x14ac:dyDescent="0.3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23" ht="14.5" x14ac:dyDescent="0.3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23" ht="14.5" x14ac:dyDescent="0.3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23" ht="14.5" x14ac:dyDescent="0.3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23" ht="14.5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3" ht="14.5" x14ac:dyDescent="0.3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3" ht="14.5" x14ac:dyDescent="0.3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3" ht="14.5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23" ht="14.5" x14ac:dyDescent="0.3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9" ht="14.5" x14ac:dyDescent="0.3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 ht="14.5" x14ac:dyDescent="0.3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19" ht="14.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14.5" x14ac:dyDescent="0.3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ht="14.5" x14ac:dyDescent="0.35">
      <c r="B37" s="104" t="s">
        <v>68</v>
      </c>
      <c r="C37" s="104"/>
      <c r="D37" s="104"/>
      <c r="E37" s="104"/>
      <c r="F37" s="104"/>
      <c r="G37" s="10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ht="14.5" x14ac:dyDescent="0.3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ht="14.5" x14ac:dyDescent="0.35"/>
    <row r="40" spans="2:19" ht="14.5" x14ac:dyDescent="0.35"/>
  </sheetData>
  <sheetProtection algorithmName="SHA-512" hashValue="gDpmMWDWDmAvSNZOwgwZqnWTBrQ5ngTZQ07QWPme7O3cBQCGu2VItVFreZiHAqbW8qR6kbeLiNS3tDoS/vacpw==" saltValue="S2my45px3l+ZvAZCYMsUWw==" spinCount="100000" sheet="1" selectLockedCells="1"/>
  <mergeCells count="2">
    <mergeCell ref="B18:T18"/>
    <mergeCell ref="B37:G37"/>
  </mergeCells>
  <hyperlinks>
    <hyperlink ref="B37" location="'POH-S'!C5" display="Klik op deze tekst om naar de invulsheet te gaan" xr:uid="{00000000-0004-0000-0100-000000000000}"/>
    <hyperlink ref="B37:G37" location="'POH-S'!C5" display="Klik op deze tekst om naar de invulsheet te gaan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>Huisartsen ＆ Integrale zorg</TermName>
          <TermId>c3f8db29-7e52-4733-b241-859ce0df1885</TermId>
        </TermInfo>
      </Terms>
    </kef6b4f4a29743bb971e41d6e3f20aa2>
    <TaxCatchAll xmlns="abe16ac8-be90-47d0-a0f3-97169ca29ea4">
      <Value>263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0" ma:contentTypeDescription="" ma:contentTypeScope="" ma:versionID="579cd21d7840baaf3545e51766414751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c8d636ce8a896168f74db26742175829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3D04E-5C7C-4AF5-8536-2E270E2DE33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http://purl.org/dc/elements/1.1/"/>
    <ds:schemaRef ds:uri="http://schemas.microsoft.com/office/2006/metadata/properties"/>
    <ds:schemaRef ds:uri="d80a2a05-c90e-40be-881b-96448fdb7f5d"/>
    <ds:schemaRef ds:uri="abe16ac8-be90-47d0-a0f3-97169ca29e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1CB372-845A-4631-97F6-6793E7CD5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A97D39-E153-4554-BF01-0EFC8B1FBAD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CB5BD6F7-E000-40B7-93B8-189F09C11A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POH-S</vt:lpstr>
      <vt:lpstr>Toelichting</vt:lpstr>
    </vt:vector>
  </TitlesOfParts>
  <Manager/>
  <Company>ACHMEA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romy.bakker@zilverenkruis.nl</dc:creator>
  <cp:keywords/>
  <dc:description/>
  <cp:lastModifiedBy>Wijngaarden van, EC (Ellen)</cp:lastModifiedBy>
  <cp:revision/>
  <dcterms:created xsi:type="dcterms:W3CDTF">2018-09-26T14:15:04Z</dcterms:created>
  <dcterms:modified xsi:type="dcterms:W3CDTF">2022-03-09T11:12:55Z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263;#Huisartsen ＆ Integrale zorg|c3f8db29-7e52-4733-b241-859ce0df1885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thema">
    <vt:lpwstr/>
  </property>
  <property fmtid="{D5CDD505-2E9C-101B-9397-08002B2CF9AE}" pid="8" name="Zorgsoorttype">
    <vt:lpwstr/>
  </property>
  <property fmtid="{D5CDD505-2E9C-101B-9397-08002B2CF9AE}" pid="9" name="MSIP_Label_dc51b40b-b0d3-4674-939c-d9f10b9a3b25_Enabled">
    <vt:lpwstr>true</vt:lpwstr>
  </property>
  <property fmtid="{D5CDD505-2E9C-101B-9397-08002B2CF9AE}" pid="10" name="MSIP_Label_dc51b40b-b0d3-4674-939c-d9f10b9a3b25_SetDate">
    <vt:lpwstr>2022-02-02T12:27:07Z</vt:lpwstr>
  </property>
  <property fmtid="{D5CDD505-2E9C-101B-9397-08002B2CF9AE}" pid="11" name="MSIP_Label_dc51b40b-b0d3-4674-939c-d9f10b9a3b25_Method">
    <vt:lpwstr>Standard</vt:lpwstr>
  </property>
  <property fmtid="{D5CDD505-2E9C-101B-9397-08002B2CF9AE}" pid="12" name="MSIP_Label_dc51b40b-b0d3-4674-939c-d9f10b9a3b25_Name">
    <vt:lpwstr>Bedrijfsintern</vt:lpwstr>
  </property>
  <property fmtid="{D5CDD505-2E9C-101B-9397-08002B2CF9AE}" pid="13" name="MSIP_Label_dc51b40b-b0d3-4674-939c-d9f10b9a3b25_SiteId">
    <vt:lpwstr>c37ef212-d4a3-44b6-92df-0d1dff85604f</vt:lpwstr>
  </property>
  <property fmtid="{D5CDD505-2E9C-101B-9397-08002B2CF9AE}" pid="14" name="MSIP_Label_dc51b40b-b0d3-4674-939c-d9f10b9a3b25_ActionId">
    <vt:lpwstr>5696edb1-228a-44af-9dca-9a6416258c8f</vt:lpwstr>
  </property>
  <property fmtid="{D5CDD505-2E9C-101B-9397-08002B2CF9AE}" pid="15" name="MSIP_Label_dc51b40b-b0d3-4674-939c-d9f10b9a3b25_ContentBits">
    <vt:lpwstr>0</vt:lpwstr>
  </property>
  <property fmtid="{D5CDD505-2E9C-101B-9397-08002B2CF9AE}" pid="16" name="Beleidsjaar1">
    <vt:lpwstr/>
  </property>
</Properties>
</file>